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93" documentId="8_{18CADFA5-671A-45FE-9950-DB96B5DF36A3}" xr6:coauthVersionLast="46" xr6:coauthVersionMax="46" xr10:uidLastSave="{FDC2A89F-37C1-47A1-8DB7-E3952D6720FC}"/>
  <bookViews>
    <workbookView xWindow="-120" yWindow="-120" windowWidth="20730" windowHeight="11160" tabRatio="603" activeTab="1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<sst xmlns="http://schemas.openxmlformats.org/spreadsheetml/2006/main" count="359" uniqueCount="237">
  <si>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</si>
  <si>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</si>
  <si>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</si>
  <si>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</si>
  <si>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</si>
  <si>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</si>
  <si>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</si>
  <si>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</si>
  <si>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</si>
  <si>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</si>
  <si>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</si>
  <si>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</si>
  <si>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</si>
  <si>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</si>
  <si>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</si>
  <si>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</si>
  <si>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</si>
  <si>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</si>
  <si>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</si>
  <si>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</si>
  <si>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</si>
  <si>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</si>
  <si>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</si>
  <si>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</si>
  <si>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</si>
  <si>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</si>
  <si>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</si>
  <si>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</si>
  <si>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</si>
  <si>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</si>
  <si>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</si>
  <si>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</si>
  <si>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</si>
  <si>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</si>
  <si>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</si>
  <si>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</si>
  <si>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</si>
  <si>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</si>
  <si>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</si>
  <si>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</si>
  <si>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</si>
  <si>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</si>
  <si>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</si>
  <si>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</si>
  <si>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</si>
  <si>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</si>
  <si>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</si>
  <si>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</si>
  <si>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</si>
  <si>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</si>
  <si>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</si>
  <si>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</si>
  <si>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</si>
  <si>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</si>
  <si>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</si>
  <si>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</si>
  <si>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</si>
  <si>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</si>
  <si>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</si>
  <si>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</si>
  <si>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</si>
  <si>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</si>
  <si>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</si>
  <si>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</si>
  <si>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</si>
  <si>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</si>
  <si>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</si>
  <si>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</si>
  <si>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</si>
  <si>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</si>
  <si>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</si>
  <si>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</si>
  <si>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</si>
  <si>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</si>
  <si>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</si>
  <si>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</si>
  <si>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</si>
  <si>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</si>
  <si>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</si>
  <si>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</si>
  <si>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</si>
  <si>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</si>
  <si>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</si>
  <si>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</si>
  <si>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</si>
  <si>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</si>
  <si>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</si>
  <si>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</si>
  <si>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</si>
  <si>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</si>
  <si>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</si>
  <si>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</si>
  <si>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</si>
  <si>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</si>
  <si>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</si>
  <si>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</si>
  <si>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</si>
  <si>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</si>
  <si>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</si>
  <si>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</si>
  <si>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</si>
  <si>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</si>
  <si>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</si>
  <si>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</si>
  <si>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</si>
  <si>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</si>
  <si>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</si>
  <si>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</si>
  <si>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</si>
  <si>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</si>
  <si>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</si>
  <si>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</si>
  <si>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</si>
  <si>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</si>
  <si>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</si>
  <si>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</si>
  <si>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</si>
  <si>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</si>
  <si>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</si>
  <si>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</si>
  <si>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</si>
  <si>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</si>
  <si>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</si>
  <si>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</si>
  <si>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</si>
  <si>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</si>
  <si>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</si>
  <si>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</si>
  <si>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</si>
  <si>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</si>
  <si>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</si>
  <si>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</si>
  <si>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</si>
  <si>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</si>
  <si>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</si>
  <si>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</si>
  <si>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</si>
  <si>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</si>
  <si>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</si>
  <si>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</si>
  <si>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</si>
  <si>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</si>
  <si>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</si>
  <si>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</si>
  <si>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</si>
  <si>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</si>
  <si>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</si>
  <si>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</si>
  <si>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</si>
  <si>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</si>
  <si>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</si>
  <si>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</si>
  <si>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</si>
  <si>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</si>
  <si>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</si>
  <si>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</si>
  <si>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</si>
  <si>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</si>
  <si>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</si>
  <si>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</si>
  <si>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</si>
  <si>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</si>
  <si>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</si>
  <si>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</si>
  <si>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</si>
  <si>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</si>
  <si>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</si>
  <si>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</si>
  <si>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</si>
  <si>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</si>
  <si>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</si>
  <si>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</si>
  <si>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</si>
  <si>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</si>
  <si>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</si>
  <si>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</si>
  <si>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</si>
  <si>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</si>
  <si>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</si>
  <si>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</si>
  <si>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</si>
  <si>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</si>
  <si>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</si>
  <si>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</si>
  <si>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</si>
  <si>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</si>
  <si>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</si>
  <si>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</si>
  <si>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</si>
  <si>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</si>
  <si>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</si>
  <si>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</si>
  <si>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</si>
  <si>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</si>
  <si>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</si>
  <si>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</si>
  <si>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</si>
  <si>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</si>
  <si>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</si>
  <si>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</si>
  <si>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</si>
  <si>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</si>
  <si>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</si>
  <si>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</si>
  <si>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</si>
  <si>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</si>
  <si>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</si>
  <si>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</si>
  <si>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</si>
  <si>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Cottonwood</t>
  </si>
  <si>
    <t>Puggins</t>
  </si>
  <si>
    <t>14PM20</t>
  </si>
  <si>
    <t>01-19-21</t>
  </si>
  <si>
    <t>10U  0650733</t>
  </si>
  <si>
    <t>Sundown end of road, 20km</t>
  </si>
  <si>
    <t>S(At); S(Pl); S; S(Bl)</t>
  </si>
  <si>
    <t>Flat-65</t>
  </si>
  <si>
    <t>Flat to steep slopes</t>
  </si>
  <si>
    <t>Yes several</t>
  </si>
  <si>
    <t>N; NE</t>
  </si>
  <si>
    <t>Unknown</t>
  </si>
  <si>
    <t>Ungulates</t>
  </si>
  <si>
    <t>880-1020</t>
  </si>
  <si>
    <t>4WD and snowmobile</t>
  </si>
  <si>
    <t xml:space="preserve">4WD and quad, road deactivated for last </t>
  </si>
  <si>
    <t>Existing road system and establishing new roads and trails</t>
  </si>
  <si>
    <t>Existing</t>
  </si>
  <si>
    <t>None</t>
  </si>
  <si>
    <t>Minor 2021, 2022</t>
  </si>
  <si>
    <t xml:space="preserve"> Monitor with detailed heli surveys and Hybrid</t>
  </si>
  <si>
    <t>survey 2021</t>
  </si>
  <si>
    <t xml:space="preserve">Detailed heli survey </t>
  </si>
  <si>
    <t>The North East half of the poly lower in elevation below 1000m contains susceptible Spruce and low incidence of current Spruce</t>
  </si>
  <si>
    <t>monitor with detailed heli surveys and future ground surveys.   The SW portion of the block above 1000m is predominantly older</t>
  </si>
  <si>
    <t xml:space="preserve">plantations up to 30 years old comprised of Pine and Spruce with low to no risk of future Spruce beetle attack. </t>
  </si>
  <si>
    <t xml:space="preserve">beetle activity.  Historic blowdown is the likely source of  the small population of current Spruce beetle that currently poses </t>
  </si>
  <si>
    <t xml:space="preserve">low risk to the stand.  There is significant healthy Spruce composition in the NE half of the poly that would be wise 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</si>
</sst>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workbookViewId="0">
      <selection activeCell="F5" sqref="F5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208</v>
      </c>
      <c r="AA1" s="32" t="s">
        <v>198</v>
      </c>
      <c r="AB1" s="32" t="s">
        <v>199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208</v>
      </c>
      <c r="AK1" s="32" t="s">
        <v>198</v>
      </c>
      <c r="AL1" s="32" t="s">
        <v>199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208</v>
      </c>
      <c r="AU1" s="32" t="s">
        <v>198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208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210</v>
      </c>
      <c r="C3" s="181" t="s">
        <v>211</v>
      </c>
      <c r="D3" s="181">
        <v>80.599999999999994</v>
      </c>
      <c r="E3" s="181">
        <v>8400</v>
      </c>
      <c r="F3" s="182" t="s">
        <v>212</v>
      </c>
      <c r="G3" s="181" t="s">
        <v>213</v>
      </c>
      <c r="H3" s="181">
        <v>6131507</v>
      </c>
      <c r="I3" s="6" t="s">
        <v>200</v>
      </c>
      <c r="J3" s="6" t="s">
        <v>202</v>
      </c>
      <c r="K3" s="6" t="s">
        <v>203</v>
      </c>
      <c r="L3" s="181" t="s">
        <v>204</v>
      </c>
      <c r="M3" s="6" t="s">
        <v>201</v>
      </c>
      <c r="N3" s="6">
        <v>1</v>
      </c>
      <c r="O3" s="181">
        <v>0</v>
      </c>
      <c r="P3" s="183">
        <v>1</v>
      </c>
      <c r="Q3" s="184">
        <v>1900</v>
      </c>
      <c r="R3" s="184">
        <v>2000</v>
      </c>
      <c r="S3" s="187">
        <v>2</v>
      </c>
      <c r="T3" s="186"/>
      <c r="U3" s="186"/>
      <c r="V3" s="186"/>
      <c r="W3" s="186"/>
      <c r="X3" s="186"/>
      <c r="Y3" s="186"/>
      <c r="Z3" s="186"/>
      <c r="AA3" s="186">
        <v>1</v>
      </c>
      <c r="AB3" s="186"/>
      <c r="AC3" s="189">
        <v>10</v>
      </c>
      <c r="AD3" s="186"/>
      <c r="AE3" s="186"/>
      <c r="AF3" s="186"/>
      <c r="AG3" s="186"/>
      <c r="AH3" s="186"/>
      <c r="AI3" s="186"/>
      <c r="AJ3" s="186"/>
      <c r="AK3" s="186"/>
      <c r="AL3" s="186"/>
      <c r="AM3" s="189">
        <v>4</v>
      </c>
      <c r="AN3" s="186"/>
      <c r="AO3" s="186"/>
      <c r="AP3" s="186"/>
      <c r="AQ3" s="186"/>
      <c r="AR3" s="186"/>
      <c r="AS3" s="186"/>
      <c r="AT3" s="186"/>
      <c r="AU3" s="186">
        <v>1</v>
      </c>
      <c r="AV3" s="186"/>
      <c r="AW3" s="189">
        <v>1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>
        <v>2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>
        <v>1</v>
      </c>
      <c r="DF3" s="186">
        <v>2</v>
      </c>
      <c r="DG3" s="186"/>
      <c r="DH3" s="186">
        <v>5</v>
      </c>
      <c r="DI3" s="186"/>
      <c r="DJ3" s="186"/>
      <c r="DK3" s="186">
        <v>3</v>
      </c>
      <c r="DL3" s="186"/>
      <c r="DM3" s="186">
        <v>6</v>
      </c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19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2</v>
      </c>
      <c r="EA3" s="6">
        <f t="shared" si="0"/>
        <v>0</v>
      </c>
      <c r="EB3" s="6">
        <f>DR3+DS3+DT3+DU3+DV3+DW3+DX3</f>
        <v>19</v>
      </c>
      <c r="EC3" s="6">
        <f>DY3+DZ3+EA3+EB3</f>
        <v>21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O4" s="6">
        <v>0</v>
      </c>
      <c r="P4" s="42">
        <v>1</v>
      </c>
      <c r="Q4" s="10">
        <v>3800</v>
      </c>
      <c r="R4" s="10">
        <v>3900</v>
      </c>
      <c r="S4" s="9">
        <v>8</v>
      </c>
      <c r="T4" s="10"/>
      <c r="U4" s="10"/>
      <c r="V4" s="10"/>
      <c r="W4" s="10"/>
      <c r="X4" s="10"/>
      <c r="Y4" s="10"/>
      <c r="Z4" s="10"/>
      <c r="AA4" s="10">
        <v>1</v>
      </c>
      <c r="AB4" s="10"/>
      <c r="AC4" s="9">
        <v>13</v>
      </c>
      <c r="AD4" s="10"/>
      <c r="AE4" s="10"/>
      <c r="AF4" s="10"/>
      <c r="AG4" s="10"/>
      <c r="AH4" s="10"/>
      <c r="AI4" s="10"/>
      <c r="AJ4" s="10"/>
      <c r="AK4" s="10">
        <v>8</v>
      </c>
      <c r="AL4" s="10"/>
      <c r="AM4" s="9">
        <v>6</v>
      </c>
      <c r="AN4" s="10"/>
      <c r="AO4" s="10"/>
      <c r="AP4" s="10"/>
      <c r="AQ4" s="10"/>
      <c r="AR4" s="10"/>
      <c r="AS4" s="10"/>
      <c r="AT4" s="10"/>
      <c r="AU4" s="10">
        <v>3</v>
      </c>
      <c r="AV4" s="10"/>
      <c r="AW4" s="9">
        <v>1</v>
      </c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>
        <v>1</v>
      </c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29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12</v>
      </c>
      <c r="EA4" s="6">
        <f t="shared" si="3"/>
        <v>0</v>
      </c>
      <c r="EB4" s="6">
        <f t="shared" ref="EB4:EB19" si="4">DR4+DS4+DT4+DU4+DV4+DW4+DX4</f>
        <v>29</v>
      </c>
      <c r="EC4" s="6">
        <f t="shared" ref="EC4:EC19" si="5">DY4+DZ4+EA4+EB4</f>
        <v>41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310</v>
      </c>
      <c r="D8" s="6">
        <f>A8*D3</f>
        <v>24986</v>
      </c>
      <c r="I8" s="96" t="s">
        <v>54</v>
      </c>
      <c r="J8" s="6">
        <f>TOTALS!D20*D3</f>
        <v>19344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77.41935483870968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10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2</v>
      </c>
      <c r="AB203" s="29">
        <f t="shared" si="100"/>
        <v>0</v>
      </c>
      <c r="AC203" s="44">
        <f t="shared" si="100"/>
        <v>23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8</v>
      </c>
      <c r="AL203" s="29">
        <f t="shared" si="101"/>
        <v>0</v>
      </c>
      <c r="AM203" s="44">
        <f t="shared" si="101"/>
        <v>10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4</v>
      </c>
      <c r="AV203" s="29">
        <f t="shared" si="101"/>
        <v>0</v>
      </c>
      <c r="AW203" s="44">
        <f t="shared" si="101"/>
        <v>2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2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1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48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14</v>
      </c>
      <c r="EA203" s="29">
        <f t="shared" si="106"/>
        <v>0</v>
      </c>
      <c r="EB203" s="29">
        <f t="shared" si="106"/>
        <v>48</v>
      </c>
      <c r="EC203" s="29">
        <f t="shared" si="106"/>
        <v>62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abSelected="1" topLeftCell="A5" workbookViewId="0">
      <selection activeCell="C65" sqref="C65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2.425781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Puggins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14PM20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 t="str">
        <f>ENTRY!F3</f>
        <v>01-19-21</v>
      </c>
      <c r="F10" s="45"/>
      <c r="H10" s="46" t="s">
        <v>83</v>
      </c>
      <c r="I10" s="46" t="s">
        <v>84</v>
      </c>
      <c r="J10" s="136" t="str">
        <f>ENTRY!G3</f>
        <v>10U  0650733</v>
      </c>
      <c r="K10" s="46" t="s">
        <v>85</v>
      </c>
      <c r="L10" s="136">
        <f>ENTRY!H3</f>
        <v>6131507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80.599999999999994</v>
      </c>
      <c r="F11" s="45"/>
      <c r="H11" s="46" t="s">
        <v>87</v>
      </c>
      <c r="I11" s="45"/>
      <c r="J11" s="45"/>
      <c r="K11" s="136">
        <f>ENTRY!E3</f>
        <v>8400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205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48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240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77.41935483870968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209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98</v>
      </c>
      <c r="G32" s="84">
        <f>ENTRY!DZ203</f>
        <v>14</v>
      </c>
      <c r="H32" s="85"/>
      <c r="I32" s="103">
        <f>ENTRY!DZ203/ENTRY!DQ203*10</f>
        <v>70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197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14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48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f>G43/ENTRY!EC203*100</f>
        <v>77.41935483870968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205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10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2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23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8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10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4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2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2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1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48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14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206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topLeftCell="A7" workbookViewId="0">
      <selection activeCell="H52" sqref="H52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5</v>
      </c>
      <c r="G10" s="79">
        <f>ENTRY!DJ3</f>
        <v>0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6</v>
      </c>
      <c r="L10" s="79">
        <f>ENTRY!DO3</f>
        <v>0</v>
      </c>
      <c r="M10" s="79">
        <f>ENTRY!DK3</f>
        <v>3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5</v>
      </c>
      <c r="G30" s="118">
        <f t="shared" si="0"/>
        <v>0</v>
      </c>
      <c r="H30" s="117">
        <f t="shared" si="0"/>
        <v>2</v>
      </c>
      <c r="I30" s="118">
        <f t="shared" si="0"/>
        <v>0</v>
      </c>
      <c r="J30" s="117">
        <f t="shared" si="0"/>
        <v>0</v>
      </c>
      <c r="K30" s="118">
        <f t="shared" si="0"/>
        <v>6</v>
      </c>
      <c r="L30" s="117">
        <f t="shared" si="0"/>
        <v>0</v>
      </c>
      <c r="M30" s="118">
        <f t="shared" si="0"/>
        <v>3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>
        <f>(H30+M30)/ENTRY!L16</f>
        <v>2.5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>
        <f>(F30+K30)/ENTRY!L16</f>
        <v>5.5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opLeftCell="A28" workbookViewId="0">
      <selection activeCell="B43" sqref="B43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2.8554687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207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Puggins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14PM20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80.599999999999994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 t="str">
        <f>ENTRY!F3</f>
        <v>01-19-21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 0650733</v>
      </c>
      <c r="F11" s="133" t="s">
        <v>85</v>
      </c>
      <c r="G11" s="136">
        <f>ENTRY!H3</f>
        <v>6131507</v>
      </c>
      <c r="H11" s="50"/>
      <c r="I11" s="129" t="s">
        <v>87</v>
      </c>
      <c r="J11" s="127"/>
      <c r="K11" s="127"/>
      <c r="L11" s="134">
        <f>ENTRY!E3</f>
        <v>8400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214</v>
      </c>
      <c r="F16" s="138"/>
      <c r="G16" s="138"/>
      <c r="H16" s="52" t="s">
        <v>175</v>
      </c>
      <c r="I16" s="50"/>
      <c r="J16" s="98" t="s">
        <v>215</v>
      </c>
      <c r="K16" s="50"/>
      <c r="L16" s="52" t="s">
        <v>176</v>
      </c>
      <c r="M16" s="138" t="s">
        <v>216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217</v>
      </c>
      <c r="F18" s="138"/>
      <c r="G18" s="138"/>
      <c r="H18" s="52" t="s">
        <v>178</v>
      </c>
      <c r="I18" s="50"/>
      <c r="J18" s="98" t="s">
        <v>218</v>
      </c>
      <c r="K18" s="138"/>
      <c r="L18" s="52" t="s">
        <v>179</v>
      </c>
      <c r="M18" s="138" t="s">
        <v>219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220</v>
      </c>
      <c r="H20" s="52" t="s">
        <v>181</v>
      </c>
      <c r="I20" s="50"/>
      <c r="J20" s="98" t="s">
        <v>221</v>
      </c>
      <c r="K20" s="50"/>
      <c r="L20" s="52" t="s">
        <v>182</v>
      </c>
      <c r="M20" s="50"/>
      <c r="N20" s="138" t="s">
        <v>222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223</v>
      </c>
      <c r="F24" s="50"/>
      <c r="G24" s="50"/>
      <c r="H24" s="52" t="s">
        <v>185</v>
      </c>
      <c r="I24" s="50"/>
      <c r="J24" s="98" t="s">
        <v>224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225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226</v>
      </c>
      <c r="G30" s="50"/>
      <c r="H30" s="50"/>
      <c r="I30" s="52" t="s">
        <v>189</v>
      </c>
      <c r="J30" s="50"/>
      <c r="K30" s="50"/>
      <c r="L30" s="139" t="s">
        <v>227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138</v>
      </c>
      <c r="F32" s="50"/>
      <c r="G32" s="50"/>
      <c r="H32" s="50"/>
      <c r="I32" s="52" t="s">
        <v>191</v>
      </c>
      <c r="J32" s="50"/>
      <c r="K32" s="50"/>
      <c r="L32" s="98" t="s">
        <v>138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138</v>
      </c>
      <c r="F34" s="138"/>
      <c r="G34" s="50"/>
      <c r="H34" s="50"/>
      <c r="I34" s="52" t="s">
        <v>193</v>
      </c>
      <c r="J34" s="50"/>
      <c r="K34" s="50"/>
      <c r="L34" s="98" t="s">
        <v>228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 t="s">
        <v>229</v>
      </c>
      <c r="F38" s="178"/>
      <c r="G38" s="131"/>
      <c r="H38" s="50"/>
      <c r="I38" s="156" t="s">
        <v>196</v>
      </c>
      <c r="J38" s="50"/>
      <c r="K38" s="50"/>
      <c r="L38" s="138" t="s">
        <v>231</v>
      </c>
      <c r="M38" s="50"/>
      <c r="N38" s="50"/>
      <c r="O38" s="15"/>
    </row>
    <row r="39" spans="1:15" x14ac:dyDescent="0.2">
      <c r="A39" s="14"/>
      <c r="B39"/>
      <c r="C39" s="50"/>
      <c r="D39" s="50"/>
      <c r="E39" s="176" t="s">
        <v>230</v>
      </c>
      <c r="F39" s="50"/>
      <c r="G39" s="50"/>
      <c r="H39" s="50"/>
      <c r="I39" s="50"/>
      <c r="J39" s="50"/>
      <c r="K39" s="50"/>
      <c r="L39" s="176" t="s">
        <v>230</v>
      </c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232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235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236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233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 t="s">
        <v>234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2021-02-01T20:59:24Z</dcterms:modified>
</cp:coreProperties>
</file>